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gbka-my.sharepoint.com/personal/frank_deuchler_ingenieurgruppe-bauen_de/Documents/Verbände/VBI LV BW/VBI LV BW UVgO Hilfen/"/>
    </mc:Choice>
  </mc:AlternateContent>
  <xr:revisionPtr revIDLastSave="0" documentId="8_{CC04E3E5-4063-4077-B41E-8668358887B3}" xr6:coauthVersionLast="47" xr6:coauthVersionMax="47" xr10:uidLastSave="{00000000-0000-0000-0000-000000000000}"/>
  <bookViews>
    <workbookView xWindow="3120" yWindow="3120" windowWidth="28800" windowHeight="15345" xr2:uid="{87D0B378-CC7D-4DB1-97BA-020D272F153D}"/>
  </bookViews>
  <sheets>
    <sheet name="Tabelle1" sheetId="1" r:id="rId1"/>
  </sheets>
  <definedNames>
    <definedName name="_xlnm.Print_Area" localSheetId="0">Tabelle1!$A$1:$G$55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D21" i="1"/>
  <c r="E17" i="1"/>
  <c r="F17" i="1"/>
  <c r="G17" i="1"/>
  <c r="G26" i="1" s="1"/>
  <c r="D17" i="1"/>
  <c r="F26" i="1" l="1"/>
  <c r="E26" i="1"/>
  <c r="D26" i="1"/>
  <c r="E52" i="1"/>
  <c r="F52" i="1"/>
  <c r="G52" i="1"/>
  <c r="D52" i="1"/>
  <c r="C49" i="1"/>
  <c r="C48" i="1"/>
  <c r="C44" i="1"/>
  <c r="F46" i="1" s="1"/>
  <c r="C53" i="1" l="1"/>
  <c r="C54" i="1" s="1"/>
  <c r="F55" i="1" s="1"/>
  <c r="D46" i="1"/>
  <c r="G50" i="1"/>
  <c r="E46" i="1"/>
  <c r="G46" i="1"/>
  <c r="D50" i="1"/>
  <c r="F50" i="1"/>
  <c r="E50" i="1"/>
  <c r="D55" i="1" l="1"/>
  <c r="G55" i="1"/>
  <c r="E55" i="1"/>
</calcChain>
</file>

<file path=xl/sharedStrings.xml><?xml version="1.0" encoding="utf-8"?>
<sst xmlns="http://schemas.openxmlformats.org/spreadsheetml/2006/main" count="52" uniqueCount="49">
  <si>
    <t>Wertungsübersicht Unterschwellenvergabe</t>
  </si>
  <si>
    <t>Auftraggeber/Vergabestelle</t>
  </si>
  <si>
    <t>Bauvorhaben</t>
  </si>
  <si>
    <t>Bietername 1</t>
  </si>
  <si>
    <t>Bietername 2</t>
  </si>
  <si>
    <t>Bietername 4</t>
  </si>
  <si>
    <t>Bietername 3</t>
  </si>
  <si>
    <t>Qualifikation und Erfahrung des für die Leistung vorgesehenen Personals</t>
  </si>
  <si>
    <t>Zuschlagskriterien
mögliche Unterkriterien</t>
  </si>
  <si>
    <t>Ausbildung, Erfahrung</t>
  </si>
  <si>
    <t>Persönliche Referenzen</t>
  </si>
  <si>
    <t>Besetzung und Aufgabenteilung</t>
  </si>
  <si>
    <t>Erwartete Qualität der Leistungserbringung</t>
  </si>
  <si>
    <t>Vergleichbarkeit und Erfolg Referenzprojekte</t>
  </si>
  <si>
    <t>Projektabwicklung Referenzprojekte</t>
  </si>
  <si>
    <t>Herangehensweise</t>
  </si>
  <si>
    <t>Honorar</t>
  </si>
  <si>
    <t xml:space="preserve">Gewichtung </t>
  </si>
  <si>
    <t>Faktor [%]</t>
  </si>
  <si>
    <t>Wertungspunkte Bieter Nr.</t>
  </si>
  <si>
    <t>Wertungsergebnis aller Kriterien</t>
  </si>
  <si>
    <t>Ausfüllhilfen</t>
  </si>
  <si>
    <t>Auszufüllen in Übereinstimmung mit Vergabedokumentation</t>
  </si>
  <si>
    <t>Bis zu 100 Wertungspunkte sind zu vergeben. Vorschläge zur Honorarwertung siehe unten</t>
  </si>
  <si>
    <t>Vorschläge zur Honorarwertung</t>
  </si>
  <si>
    <t>Wird der benötigte Leistungsumfang nicht vollständig abgedeckt, Angabe Grad der Leistungserfüllung in Prozent. Bei weniger als 100%: Minderung der Wertungspunkte.</t>
  </si>
  <si>
    <t>Angebotspreise der Bieter</t>
  </si>
  <si>
    <t>Bieter Nummer</t>
  </si>
  <si>
    <t>Niedrigster Angebotspreis:</t>
  </si>
  <si>
    <t>Sofern zutreffend, von der Vergabestelle ermittelter Angebotspreis:</t>
  </si>
  <si>
    <t>Vorschlag 1: Niedrigster Preis / Angebotspreis</t>
  </si>
  <si>
    <t>Vorschlag 2: Preis AG = 100; Abweichung 30% = 0</t>
  </si>
  <si>
    <t>Untere Grenze</t>
  </si>
  <si>
    <t>Obere Grenze</t>
  </si>
  <si>
    <t>Wertung</t>
  </si>
  <si>
    <t>Vorschlag 3: Fair-Price-Model</t>
  </si>
  <si>
    <t>Prüfung: Abweichung Angebotspreis von Vergabestelle 20%</t>
  </si>
  <si>
    <t>Mittlerer Preis bereinigt</t>
  </si>
  <si>
    <t>Optimales Honorar</t>
  </si>
  <si>
    <t>Leistungsumfang (Abdeckung d. Bedarfs durch angebotene Leistungen)</t>
  </si>
  <si>
    <t>Je Zuschlagskriterium können bis zu 100 Wertungspunkte zu vergeben werden. Im Bezug auf Schulnoten wird folgende Skala vorgeschlagen:
1 = 100   1- = 88   2+ = 77   2 = 66   2- = 55   3+ = 44   3 = 33   3- = 22   4+ = 11   4 = 0   
4- und niedriger: Ausschluss wegen ungenügender Qualität.</t>
  </si>
  <si>
    <t>Vorschläge 2 und 3 sind nur anwendbar, sofern die Vergabestelle einen Angebotspreis ermittelt hat.</t>
  </si>
  <si>
    <t>Bei Ausreißern (Abstand &gt;20% zum nächsten Preis) sind Auskömmlichkeit und Umfang der angebotenen Leistung zu prüfen. Ggf. ist der Faktor Leistungsumfang anzupassen.</t>
  </si>
  <si>
    <t>Bieter 1</t>
  </si>
  <si>
    <t>Bieter 2</t>
  </si>
  <si>
    <t>Bieter 3</t>
  </si>
  <si>
    <t>Bieter 4</t>
  </si>
  <si>
    <r>
      <t xml:space="preserve">Notizen zur Wertung der einzelnen Kriterien </t>
    </r>
    <r>
      <rPr>
        <sz val="11"/>
        <color theme="1"/>
        <rFont val="Calibri"/>
        <family val="2"/>
        <scheme val="minor"/>
      </rPr>
      <t>(nur bei Bedarf auszufüllen - Zeilenwechsel mit [Alt]+[Enter])</t>
    </r>
  </si>
  <si>
    <t>Aktenzeichen (wenn vorh.)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</si>
</sst>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12" xfId="0" applyBorder="1"/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0" fillId="0" borderId="9" xfId="0" applyBorder="1"/>
    <xf numFmtId="0" fontId="2" fillId="3" borderId="15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2" fillId="0" borderId="13" xfId="0" applyFont="1" applyBorder="1" applyAlignment="1">
      <alignment horizontal="center"/>
    </xf>
    <xf numFmtId="9" fontId="0" fillId="2" borderId="13" xfId="0" applyNumberFormat="1" applyFill="1" applyBorder="1"/>
    <xf numFmtId="0" fontId="0" fillId="2" borderId="18" xfId="0" applyFill="1" applyBorder="1"/>
    <xf numFmtId="0" fontId="0" fillId="0" borderId="18" xfId="0" applyBorder="1"/>
    <xf numFmtId="0" fontId="0" fillId="0" borderId="14" xfId="0" applyBorder="1"/>
    <xf numFmtId="0" fontId="2" fillId="3" borderId="19" xfId="0" applyFont="1" applyFill="1" applyBorder="1"/>
    <xf numFmtId="44" fontId="0" fillId="3" borderId="6" xfId="1" applyFont="1" applyFill="1" applyBorder="1"/>
    <xf numFmtId="44" fontId="0" fillId="0" borderId="0" xfId="0" applyNumberFormat="1"/>
    <xf numFmtId="44" fontId="0" fillId="3" borderId="6" xfId="0" applyNumberFormat="1" applyFill="1" applyBorder="1"/>
    <xf numFmtId="44" fontId="0" fillId="2" borderId="0" xfId="1" applyFont="1" applyFill="1" applyBorder="1"/>
    <xf numFmtId="44" fontId="0" fillId="2" borderId="6" xfId="1" applyFont="1" applyFill="1" applyBorder="1"/>
    <xf numFmtId="0" fontId="2" fillId="0" borderId="8" xfId="0" applyFont="1" applyBorder="1"/>
    <xf numFmtId="0" fontId="0" fillId="3" borderId="0" xfId="0" applyFill="1"/>
    <xf numFmtId="0" fontId="0" fillId="3" borderId="6" xfId="0" applyFill="1" applyBorder="1"/>
    <xf numFmtId="0" fontId="0" fillId="0" borderId="10" xfId="0" applyBorder="1"/>
    <xf numFmtId="0" fontId="0" fillId="3" borderId="1" xfId="0" applyFill="1" applyBorder="1"/>
    <xf numFmtId="0" fontId="0" fillId="3" borderId="4" xfId="0" applyFill="1" applyBorder="1"/>
    <xf numFmtId="44" fontId="0" fillId="2" borderId="18" xfId="1" applyFont="1" applyFill="1" applyBorder="1"/>
    <xf numFmtId="0" fontId="0" fillId="0" borderId="11" xfId="0" applyBorder="1"/>
    <xf numFmtId="0" fontId="0" fillId="3" borderId="18" xfId="0" applyFill="1" applyBorder="1"/>
    <xf numFmtId="0" fontId="0" fillId="3" borderId="14" xfId="0" applyFill="1" applyBorder="1"/>
    <xf numFmtId="0" fontId="2" fillId="0" borderId="0" xfId="0" applyFont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2" fillId="0" borderId="0" xfId="0" applyFont="1"/>
    <xf numFmtId="0" fontId="0" fillId="2" borderId="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4" fontId="0" fillId="2" borderId="11" xfId="1" applyFont="1" applyFill="1" applyBorder="1" applyAlignment="1">
      <alignment horizontal="center"/>
    </xf>
    <xf numFmtId="44" fontId="0" fillId="2" borderId="14" xfId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ECCA-6EF5-41C2-9474-EA93ABBBF1B9}">
  <dimension ref="A2:O55"/>
  <sheetViews>
    <sheetView tabSelected="1" view="pageLayout" zoomScaleNormal="100" workbookViewId="0">
      <selection activeCell="A7" sqref="A7"/>
    </sheetView>
  </sheetViews>
  <sheetFormatPr baseColWidth="10" defaultRowHeight="15" x14ac:dyDescent="0.25"/>
  <cols>
    <col min="1" max="1" width="26" customWidth="1"/>
    <col min="2" max="2" width="12.5703125" customWidth="1"/>
    <col min="3" max="3" width="12.42578125" customWidth="1"/>
    <col min="4" max="7" width="12.28515625" bestFit="1" customWidth="1"/>
    <col min="8" max="8" width="5" customWidth="1"/>
    <col min="11" max="11" width="12.28515625" bestFit="1" customWidth="1"/>
  </cols>
  <sheetData>
    <row r="2" spans="1:15" ht="15.75" x14ac:dyDescent="0.25">
      <c r="A2" s="1" t="s">
        <v>0</v>
      </c>
      <c r="I2" s="1" t="s">
        <v>21</v>
      </c>
    </row>
    <row r="4" spans="1:15" x14ac:dyDescent="0.25">
      <c r="A4" t="s">
        <v>1</v>
      </c>
      <c r="B4" s="90"/>
      <c r="C4" s="90"/>
      <c r="D4" s="90"/>
      <c r="E4" s="90"/>
      <c r="I4" s="62" t="s">
        <v>22</v>
      </c>
      <c r="J4" s="63"/>
      <c r="K4" s="63"/>
      <c r="L4" s="63"/>
      <c r="M4" s="63"/>
      <c r="N4" s="63"/>
      <c r="O4" s="64"/>
    </row>
    <row r="5" spans="1:15" x14ac:dyDescent="0.25">
      <c r="A5" t="s">
        <v>2</v>
      </c>
      <c r="B5" s="91"/>
      <c r="C5" s="91"/>
      <c r="D5" s="91"/>
      <c r="E5" s="91"/>
      <c r="I5" s="65"/>
      <c r="J5" s="66"/>
      <c r="K5" s="66"/>
      <c r="L5" s="66"/>
      <c r="M5" s="66"/>
      <c r="N5" s="66"/>
      <c r="O5" s="67"/>
    </row>
    <row r="6" spans="1:15" x14ac:dyDescent="0.25">
      <c r="A6" t="s">
        <v>48</v>
      </c>
      <c r="B6" s="91"/>
      <c r="C6" s="91"/>
      <c r="D6" s="91"/>
      <c r="E6" s="91"/>
      <c r="I6" s="68"/>
      <c r="J6" s="69"/>
      <c r="K6" s="69"/>
      <c r="L6" s="69"/>
      <c r="M6" s="69"/>
      <c r="N6" s="69"/>
      <c r="O6" s="70"/>
    </row>
    <row r="8" spans="1:15" x14ac:dyDescent="0.25">
      <c r="A8" t="s">
        <v>3</v>
      </c>
      <c r="B8" s="90"/>
      <c r="C8" s="90"/>
      <c r="D8" s="90"/>
      <c r="E8" s="90"/>
      <c r="I8" s="62" t="s">
        <v>22</v>
      </c>
      <c r="J8" s="63"/>
      <c r="K8" s="63"/>
      <c r="L8" s="63"/>
      <c r="M8" s="63"/>
      <c r="N8" s="63"/>
      <c r="O8" s="64"/>
    </row>
    <row r="9" spans="1:15" x14ac:dyDescent="0.25">
      <c r="A9" t="s">
        <v>4</v>
      </c>
      <c r="B9" s="91"/>
      <c r="C9" s="91"/>
      <c r="D9" s="91"/>
      <c r="E9" s="91"/>
      <c r="I9" s="65"/>
      <c r="J9" s="66"/>
      <c r="K9" s="66"/>
      <c r="L9" s="66"/>
      <c r="M9" s="66"/>
      <c r="N9" s="66"/>
      <c r="O9" s="67"/>
    </row>
    <row r="10" spans="1:15" x14ac:dyDescent="0.25">
      <c r="A10" t="s">
        <v>6</v>
      </c>
      <c r="B10" s="91"/>
      <c r="C10" s="91"/>
      <c r="D10" s="91"/>
      <c r="E10" s="91"/>
      <c r="I10" s="65"/>
      <c r="J10" s="66"/>
      <c r="K10" s="66"/>
      <c r="L10" s="66"/>
      <c r="M10" s="66"/>
      <c r="N10" s="66"/>
      <c r="O10" s="67"/>
    </row>
    <row r="11" spans="1:15" x14ac:dyDescent="0.25">
      <c r="A11" t="s">
        <v>5</v>
      </c>
      <c r="B11" s="91"/>
      <c r="C11" s="91"/>
      <c r="D11" s="91"/>
      <c r="E11" s="91"/>
      <c r="I11" s="68"/>
      <c r="J11" s="69"/>
      <c r="K11" s="69"/>
      <c r="L11" s="69"/>
      <c r="M11" s="69"/>
      <c r="N11" s="69"/>
      <c r="O11" s="70"/>
    </row>
    <row r="14" spans="1:15" x14ac:dyDescent="0.25">
      <c r="A14" s="80" t="s">
        <v>8</v>
      </c>
      <c r="B14" s="81"/>
      <c r="C14" s="78" t="s">
        <v>17</v>
      </c>
      <c r="D14" s="75" t="s">
        <v>19</v>
      </c>
      <c r="E14" s="76"/>
      <c r="F14" s="76"/>
      <c r="G14" s="77"/>
    </row>
    <row r="15" spans="1:15" ht="28.5" customHeight="1" x14ac:dyDescent="0.25">
      <c r="A15" s="82"/>
      <c r="B15" s="83"/>
      <c r="C15" s="79"/>
      <c r="D15" s="16">
        <v>1</v>
      </c>
      <c r="E15" s="16">
        <v>2</v>
      </c>
      <c r="F15" s="16">
        <v>3</v>
      </c>
      <c r="G15" s="16">
        <v>4</v>
      </c>
    </row>
    <row r="16" spans="1:15" ht="33" customHeight="1" x14ac:dyDescent="0.25">
      <c r="A16" s="71" t="s">
        <v>39</v>
      </c>
      <c r="B16" s="72"/>
      <c r="C16" s="3" t="s">
        <v>18</v>
      </c>
      <c r="D16" s="17">
        <v>1</v>
      </c>
      <c r="E16" s="17">
        <v>1</v>
      </c>
      <c r="F16" s="17">
        <v>1</v>
      </c>
      <c r="G16" s="17">
        <v>1</v>
      </c>
      <c r="I16" s="59" t="s">
        <v>25</v>
      </c>
      <c r="J16" s="60"/>
      <c r="K16" s="60"/>
      <c r="L16" s="60"/>
      <c r="M16" s="60"/>
      <c r="N16" s="60"/>
      <c r="O16" s="61"/>
    </row>
    <row r="17" spans="1:15" ht="33" customHeight="1" x14ac:dyDescent="0.25">
      <c r="A17" s="84" t="s">
        <v>7</v>
      </c>
      <c r="B17" s="85"/>
      <c r="C17" s="4">
        <v>40</v>
      </c>
      <c r="D17" s="18">
        <f>(D18*$C$18+D19*$C$19+D20*$C$20)/SUM($C$18:$C$20)</f>
        <v>0</v>
      </c>
      <c r="E17" s="18">
        <f t="shared" ref="E17:G17" si="0">(E18*$C$18+E19*$C$19+E20*$C$20)/SUM($C$18:$C$20)</f>
        <v>0</v>
      </c>
      <c r="F17" s="18">
        <f t="shared" si="0"/>
        <v>0</v>
      </c>
      <c r="G17" s="18">
        <f t="shared" si="0"/>
        <v>0</v>
      </c>
      <c r="I17" s="41" t="s">
        <v>40</v>
      </c>
      <c r="J17" s="63"/>
      <c r="K17" s="63"/>
      <c r="L17" s="63"/>
      <c r="M17" s="63"/>
      <c r="N17" s="63"/>
      <c r="O17" s="64"/>
    </row>
    <row r="18" spans="1:15" x14ac:dyDescent="0.25">
      <c r="A18" s="73" t="s">
        <v>9</v>
      </c>
      <c r="B18" s="74"/>
      <c r="C18" s="38">
        <v>50</v>
      </c>
      <c r="D18" s="19"/>
      <c r="E18" s="19"/>
      <c r="F18" s="19"/>
      <c r="G18" s="19"/>
      <c r="I18" s="65"/>
      <c r="J18" s="66"/>
      <c r="K18" s="66"/>
      <c r="L18" s="66"/>
      <c r="M18" s="66"/>
      <c r="N18" s="66"/>
      <c r="O18" s="67"/>
    </row>
    <row r="19" spans="1:15" x14ac:dyDescent="0.25">
      <c r="A19" s="73" t="s">
        <v>10</v>
      </c>
      <c r="B19" s="74"/>
      <c r="C19" s="38">
        <v>30</v>
      </c>
      <c r="D19" s="19"/>
      <c r="E19" s="19"/>
      <c r="F19" s="19"/>
      <c r="G19" s="19"/>
      <c r="I19" s="65"/>
      <c r="J19" s="66"/>
      <c r="K19" s="66"/>
      <c r="L19" s="66"/>
      <c r="M19" s="66"/>
      <c r="N19" s="66"/>
      <c r="O19" s="67"/>
    </row>
    <row r="20" spans="1:15" x14ac:dyDescent="0.25">
      <c r="A20" s="86" t="s">
        <v>11</v>
      </c>
      <c r="B20" s="87"/>
      <c r="C20" s="39">
        <v>20</v>
      </c>
      <c r="D20" s="20"/>
      <c r="E20" s="20"/>
      <c r="F20" s="20"/>
      <c r="G20" s="20"/>
      <c r="I20" s="65"/>
      <c r="J20" s="66"/>
      <c r="K20" s="66"/>
      <c r="L20" s="66"/>
      <c r="M20" s="66"/>
      <c r="N20" s="66"/>
      <c r="O20" s="67"/>
    </row>
    <row r="21" spans="1:15" x14ac:dyDescent="0.25">
      <c r="A21" s="88" t="s">
        <v>12</v>
      </c>
      <c r="B21" s="89"/>
      <c r="C21" s="4">
        <v>50</v>
      </c>
      <c r="D21" s="18">
        <f>(D22*$C$22+D23*$C$23+D24*$C$24)/SUM($C$22:$C$24)</f>
        <v>0</v>
      </c>
      <c r="E21" s="18">
        <f t="shared" ref="E21:G21" si="1">(E22*$C$22+E23*$C$23+E24*$C$24)/SUM($C$22:$C$24)</f>
        <v>0</v>
      </c>
      <c r="F21" s="18">
        <f t="shared" si="1"/>
        <v>0</v>
      </c>
      <c r="G21" s="18">
        <f t="shared" si="1"/>
        <v>0</v>
      </c>
      <c r="I21" s="65"/>
      <c r="J21" s="66"/>
      <c r="K21" s="66"/>
      <c r="L21" s="66"/>
      <c r="M21" s="66"/>
      <c r="N21" s="66"/>
      <c r="O21" s="67"/>
    </row>
    <row r="22" spans="1:15" x14ac:dyDescent="0.25">
      <c r="A22" s="73" t="s">
        <v>13</v>
      </c>
      <c r="B22" s="74"/>
      <c r="C22" s="38">
        <v>30</v>
      </c>
      <c r="D22" s="19"/>
      <c r="E22" s="19"/>
      <c r="F22" s="19"/>
      <c r="G22" s="19"/>
      <c r="I22" s="65"/>
      <c r="J22" s="66"/>
      <c r="K22" s="66"/>
      <c r="L22" s="66"/>
      <c r="M22" s="66"/>
      <c r="N22" s="66"/>
      <c r="O22" s="67"/>
    </row>
    <row r="23" spans="1:15" x14ac:dyDescent="0.25">
      <c r="A23" s="73" t="s">
        <v>14</v>
      </c>
      <c r="B23" s="74"/>
      <c r="C23" s="38">
        <v>20</v>
      </c>
      <c r="D23" s="19"/>
      <c r="E23" s="19"/>
      <c r="F23" s="19"/>
      <c r="G23" s="19"/>
      <c r="I23" s="65"/>
      <c r="J23" s="66"/>
      <c r="K23" s="66"/>
      <c r="L23" s="66"/>
      <c r="M23" s="66"/>
      <c r="N23" s="66"/>
      <c r="O23" s="67"/>
    </row>
    <row r="24" spans="1:15" x14ac:dyDescent="0.25">
      <c r="A24" s="86" t="s">
        <v>15</v>
      </c>
      <c r="B24" s="87"/>
      <c r="C24" s="39">
        <v>50</v>
      </c>
      <c r="D24" s="20"/>
      <c r="E24" s="20"/>
      <c r="F24" s="20"/>
      <c r="G24" s="20"/>
      <c r="I24" s="68"/>
      <c r="J24" s="69"/>
      <c r="K24" s="69"/>
      <c r="L24" s="69"/>
      <c r="M24" s="69"/>
      <c r="N24" s="69"/>
      <c r="O24" s="70"/>
    </row>
    <row r="25" spans="1:15" ht="15.75" thickBot="1" x14ac:dyDescent="0.3">
      <c r="A25" s="10" t="s">
        <v>16</v>
      </c>
      <c r="B25" s="5"/>
      <c r="C25" s="4">
        <v>10</v>
      </c>
      <c r="D25" s="18">
        <v>0</v>
      </c>
      <c r="E25" s="18">
        <v>0</v>
      </c>
      <c r="F25" s="18">
        <v>0</v>
      </c>
      <c r="G25" s="18">
        <v>0</v>
      </c>
      <c r="I25" s="92" t="s">
        <v>23</v>
      </c>
      <c r="J25" s="91"/>
      <c r="K25" s="91"/>
      <c r="L25" s="91"/>
      <c r="M25" s="91"/>
      <c r="N25" s="91"/>
      <c r="O25" s="93"/>
    </row>
    <row r="26" spans="1:15" ht="15.75" thickBot="1" x14ac:dyDescent="0.3">
      <c r="A26" s="13" t="s">
        <v>20</v>
      </c>
      <c r="B26" s="14"/>
      <c r="C26" s="15"/>
      <c r="D26" s="21">
        <f>(D25*$C$25+(D21*$C$21+D17*$C$17)*D16)/($C$25+$C$21+$C$17)</f>
        <v>0</v>
      </c>
      <c r="E26" s="21">
        <f t="shared" ref="E26:G26" si="2">(E25*$C$25+(E21*$C$21+E17*$C$17)*E16)/($C$25+$C$21+$C$17)</f>
        <v>0</v>
      </c>
      <c r="F26" s="21">
        <f t="shared" si="2"/>
        <v>0</v>
      </c>
      <c r="G26" s="21">
        <f t="shared" si="2"/>
        <v>0</v>
      </c>
    </row>
    <row r="29" spans="1:15" x14ac:dyDescent="0.25">
      <c r="A29" s="40" t="s">
        <v>47</v>
      </c>
    </row>
    <row r="30" spans="1:15" ht="80.099999999999994" customHeight="1" x14ac:dyDescent="0.25">
      <c r="A30" s="56" t="s">
        <v>43</v>
      </c>
      <c r="B30" s="57"/>
      <c r="C30" s="57"/>
      <c r="D30" s="57"/>
      <c r="E30" s="57"/>
      <c r="F30" s="57"/>
      <c r="G30" s="58"/>
    </row>
    <row r="31" spans="1:15" ht="80.099999999999994" customHeight="1" x14ac:dyDescent="0.25">
      <c r="A31" s="56" t="s">
        <v>44</v>
      </c>
      <c r="B31" s="57"/>
      <c r="C31" s="57"/>
      <c r="D31" s="57"/>
      <c r="E31" s="57"/>
      <c r="F31" s="57"/>
      <c r="G31" s="58"/>
    </row>
    <row r="32" spans="1:15" ht="80.099999999999994" customHeight="1" x14ac:dyDescent="0.25">
      <c r="A32" s="56" t="s">
        <v>45</v>
      </c>
      <c r="B32" s="57"/>
      <c r="C32" s="57"/>
      <c r="D32" s="57"/>
      <c r="E32" s="57"/>
      <c r="F32" s="57"/>
      <c r="G32" s="58"/>
    </row>
    <row r="33" spans="1:15" ht="80.099999999999994" customHeight="1" x14ac:dyDescent="0.25">
      <c r="A33" s="56" t="s">
        <v>46</v>
      </c>
      <c r="B33" s="57"/>
      <c r="C33" s="57"/>
      <c r="D33" s="57"/>
      <c r="E33" s="57"/>
      <c r="F33" s="57"/>
      <c r="G33" s="58"/>
    </row>
    <row r="37" spans="1:15" ht="15.75" x14ac:dyDescent="0.25">
      <c r="A37" s="1" t="s">
        <v>24</v>
      </c>
    </row>
    <row r="39" spans="1:15" x14ac:dyDescent="0.25">
      <c r="A39" s="94" t="s">
        <v>29</v>
      </c>
      <c r="B39" s="94"/>
      <c r="C39" s="98">
        <v>112000</v>
      </c>
    </row>
    <row r="40" spans="1:15" x14ac:dyDescent="0.25">
      <c r="A40" s="94"/>
      <c r="B40" s="94"/>
      <c r="C40" s="99"/>
    </row>
    <row r="41" spans="1:15" x14ac:dyDescent="0.25">
      <c r="D41" s="37"/>
      <c r="E41" s="37"/>
      <c r="F41" s="37"/>
      <c r="G41" s="37"/>
      <c r="K41" s="23"/>
    </row>
    <row r="42" spans="1:15" x14ac:dyDescent="0.25">
      <c r="A42" s="95" t="s">
        <v>27</v>
      </c>
      <c r="B42" s="96"/>
      <c r="C42" s="97"/>
      <c r="D42" s="16">
        <v>1</v>
      </c>
      <c r="E42" s="11">
        <v>2</v>
      </c>
      <c r="F42" s="16">
        <v>3</v>
      </c>
      <c r="G42" s="9">
        <v>4</v>
      </c>
      <c r="K42" s="23"/>
    </row>
    <row r="43" spans="1:15" x14ac:dyDescent="0.25">
      <c r="A43" s="12" t="s">
        <v>26</v>
      </c>
      <c r="C43" s="5"/>
      <c r="D43" s="33">
        <v>220000</v>
      </c>
      <c r="E43" s="25">
        <v>120000</v>
      </c>
      <c r="F43" s="33">
        <v>60000</v>
      </c>
      <c r="G43" s="26">
        <v>110000</v>
      </c>
      <c r="K43" s="23"/>
      <c r="M43" s="23"/>
    </row>
    <row r="44" spans="1:15" x14ac:dyDescent="0.25">
      <c r="A44" s="12" t="s">
        <v>28</v>
      </c>
      <c r="C44" s="22">
        <f>MIN(D43:G43)</f>
        <v>60000</v>
      </c>
      <c r="D44" s="19"/>
      <c r="F44" s="19"/>
      <c r="G44" s="5"/>
      <c r="K44" s="23"/>
      <c r="M44" s="23"/>
    </row>
    <row r="45" spans="1:15" x14ac:dyDescent="0.25">
      <c r="A45" s="27" t="s">
        <v>30</v>
      </c>
      <c r="B45" s="7"/>
      <c r="C45" s="8"/>
      <c r="D45" s="34"/>
      <c r="E45" s="7"/>
      <c r="F45" s="34"/>
      <c r="G45" s="8"/>
      <c r="I45" s="50" t="s">
        <v>42</v>
      </c>
      <c r="J45" s="51"/>
      <c r="K45" s="51"/>
      <c r="L45" s="51"/>
      <c r="M45" s="51"/>
      <c r="N45" s="51"/>
      <c r="O45" s="52"/>
    </row>
    <row r="46" spans="1:15" x14ac:dyDescent="0.25">
      <c r="A46" s="12" t="s">
        <v>34</v>
      </c>
      <c r="C46" s="5"/>
      <c r="D46" s="35">
        <f>ROUND($C$44/D43*100,0)</f>
        <v>27</v>
      </c>
      <c r="E46" s="28">
        <f>ROUND($C$44/E43*100,0)</f>
        <v>50</v>
      </c>
      <c r="F46" s="35">
        <f>ROUND($C$44/F43*100,0)</f>
        <v>100</v>
      </c>
      <c r="G46" s="29">
        <f>ROUND($C$44/G43*100,0)</f>
        <v>55</v>
      </c>
      <c r="I46" s="53"/>
      <c r="J46" s="54"/>
      <c r="K46" s="54"/>
      <c r="L46" s="54"/>
      <c r="M46" s="54"/>
      <c r="N46" s="54"/>
      <c r="O46" s="55"/>
    </row>
    <row r="47" spans="1:15" x14ac:dyDescent="0.25">
      <c r="A47" s="27" t="s">
        <v>31</v>
      </c>
      <c r="B47" s="7"/>
      <c r="C47" s="8"/>
      <c r="D47" s="34"/>
      <c r="E47" s="7"/>
      <c r="F47" s="34"/>
      <c r="G47" s="8"/>
      <c r="I47" s="41" t="s">
        <v>41</v>
      </c>
      <c r="J47" s="42"/>
      <c r="K47" s="42"/>
      <c r="L47" s="42"/>
      <c r="M47" s="42"/>
      <c r="N47" s="42"/>
      <c r="O47" s="43"/>
    </row>
    <row r="48" spans="1:15" x14ac:dyDescent="0.25">
      <c r="A48" s="12" t="s">
        <v>32</v>
      </c>
      <c r="C48" s="24">
        <f>C39*0.7</f>
        <v>78400</v>
      </c>
      <c r="D48" s="19"/>
      <c r="F48" s="19"/>
      <c r="G48" s="5"/>
      <c r="I48" s="44"/>
      <c r="J48" s="45"/>
      <c r="K48" s="45"/>
      <c r="L48" s="45"/>
      <c r="M48" s="45"/>
      <c r="N48" s="45"/>
      <c r="O48" s="46"/>
    </row>
    <row r="49" spans="1:15" x14ac:dyDescent="0.25">
      <c r="A49" s="12" t="s">
        <v>33</v>
      </c>
      <c r="C49" s="24">
        <f>C39*1.3</f>
        <v>145600</v>
      </c>
      <c r="D49" s="19"/>
      <c r="F49" s="19"/>
      <c r="G49" s="5"/>
      <c r="I49" s="44"/>
      <c r="J49" s="45"/>
      <c r="K49" s="45"/>
      <c r="L49" s="45"/>
      <c r="M49" s="45"/>
      <c r="N49" s="45"/>
      <c r="O49" s="46"/>
    </row>
    <row r="50" spans="1:15" x14ac:dyDescent="0.25">
      <c r="A50" s="12" t="s">
        <v>34</v>
      </c>
      <c r="C50" s="5"/>
      <c r="D50" s="35">
        <f>IF(AND(D43&gt;$C$48,D43&lt;$C$49),ROUND(100-ABS(D43/$C$39-1)*1000/3,0),0)</f>
        <v>0</v>
      </c>
      <c r="E50" s="28">
        <f>IF(AND(E43&gt;$C$48,E43&lt;$C$49),ROUND(100-ABS(E43/$C$39-1)*1000/3,0),0)</f>
        <v>76</v>
      </c>
      <c r="F50" s="35">
        <f>IF(AND(F43&gt;$C$48,F43&lt;$C$49),ROUND(100-ABS(F43/$C$39-1)*1000/3,0),0)</f>
        <v>0</v>
      </c>
      <c r="G50" s="29">
        <f>IF(AND(G43&gt;$C$48,G43&lt;$C$49),ROUND(100-ABS(G43/$C$39-1)*1000/3,0),0)</f>
        <v>94</v>
      </c>
      <c r="I50" s="44"/>
      <c r="J50" s="45"/>
      <c r="K50" s="45"/>
      <c r="L50" s="45"/>
      <c r="M50" s="45"/>
      <c r="N50" s="45"/>
      <c r="O50" s="46"/>
    </row>
    <row r="51" spans="1:15" x14ac:dyDescent="0.25">
      <c r="A51" s="27" t="s">
        <v>35</v>
      </c>
      <c r="B51" s="7"/>
      <c r="C51" s="8"/>
      <c r="D51" s="34"/>
      <c r="E51" s="7"/>
      <c r="F51" s="34"/>
      <c r="G51" s="8"/>
      <c r="I51" s="44"/>
      <c r="J51" s="45"/>
      <c r="K51" s="45"/>
      <c r="L51" s="45"/>
      <c r="M51" s="45"/>
      <c r="N51" s="45"/>
      <c r="O51" s="46"/>
    </row>
    <row r="52" spans="1:15" x14ac:dyDescent="0.25">
      <c r="A52" s="12" t="s">
        <v>36</v>
      </c>
      <c r="C52" s="5"/>
      <c r="D52" s="19" t="b">
        <f>OR(D43/$C$39&gt;=1.2,D43/$C$39&lt;=0.8)</f>
        <v>1</v>
      </c>
      <c r="E52" t="b">
        <f t="shared" ref="E52:G52" si="3">OR(E43/$C$39&gt;=1.2,E43/$C$39&lt;=0.8)</f>
        <v>0</v>
      </c>
      <c r="F52" s="19" t="b">
        <f t="shared" si="3"/>
        <v>1</v>
      </c>
      <c r="G52" s="5" t="b">
        <f t="shared" si="3"/>
        <v>0</v>
      </c>
      <c r="I52" s="44"/>
      <c r="J52" s="45"/>
      <c r="K52" s="45"/>
      <c r="L52" s="45"/>
      <c r="M52" s="45"/>
      <c r="N52" s="45"/>
      <c r="O52" s="46"/>
    </row>
    <row r="53" spans="1:15" x14ac:dyDescent="0.25">
      <c r="A53" s="12" t="s">
        <v>37</v>
      </c>
      <c r="C53" s="22">
        <f>AVERAGEIF(D52:G52, FALSE(),D43:G43)</f>
        <v>115000</v>
      </c>
      <c r="D53" s="19"/>
      <c r="F53" s="19"/>
      <c r="G53" s="5"/>
      <c r="I53" s="44"/>
      <c r="J53" s="45"/>
      <c r="K53" s="45"/>
      <c r="L53" s="45"/>
      <c r="M53" s="45"/>
      <c r="N53" s="45"/>
      <c r="O53" s="46"/>
    </row>
    <row r="54" spans="1:15" x14ac:dyDescent="0.25">
      <c r="A54" s="12" t="s">
        <v>38</v>
      </c>
      <c r="C54" s="24">
        <f>(C53+C39)/2</f>
        <v>113500</v>
      </c>
      <c r="D54" s="19"/>
      <c r="F54" s="19"/>
      <c r="G54" s="5"/>
      <c r="I54" s="44"/>
      <c r="J54" s="45"/>
      <c r="K54" s="45"/>
      <c r="L54" s="45"/>
      <c r="M54" s="45"/>
      <c r="N54" s="45"/>
      <c r="O54" s="46"/>
    </row>
    <row r="55" spans="1:15" x14ac:dyDescent="0.25">
      <c r="A55" s="30" t="s">
        <v>34</v>
      </c>
      <c r="B55" s="2"/>
      <c r="C55" s="6"/>
      <c r="D55" s="36">
        <f>IF(D43&lt;$C$54,100,IF(D43&gt;2*$C$54,0,ROUND((2-D43/$C$54)*100,0)))</f>
        <v>6</v>
      </c>
      <c r="E55" s="31">
        <f>IF(E43&lt;$C$54,100,IF(E43&gt;2*$C$54,0,ROUND((2-E43/$C$54)*100,0)))</f>
        <v>94</v>
      </c>
      <c r="F55" s="36">
        <f>IF(F43&lt;$C$54,100,IF(F43&gt;2*$C$54,0,ROUND((2-F43/$C$54)*100,0)))</f>
        <v>100</v>
      </c>
      <c r="G55" s="32">
        <f>IF(G43&lt;$C$54,100,IF(G43&gt;2*$C$54,0,ROUND((2-G43/$C$54)*100,0)))</f>
        <v>100</v>
      </c>
      <c r="I55" s="47"/>
      <c r="J55" s="48"/>
      <c r="K55" s="48"/>
      <c r="L55" s="48"/>
      <c r="M55" s="48"/>
      <c r="N55" s="48"/>
      <c r="O55" s="49"/>
    </row>
  </sheetData>
  <mergeCells count="33">
    <mergeCell ref="I17:O24"/>
    <mergeCell ref="I25:O25"/>
    <mergeCell ref="A39:B40"/>
    <mergeCell ref="A42:C42"/>
    <mergeCell ref="C39:C40"/>
    <mergeCell ref="A24:B24"/>
    <mergeCell ref="B10:E10"/>
    <mergeCell ref="B11:E11"/>
    <mergeCell ref="B4:E4"/>
    <mergeCell ref="B5:E5"/>
    <mergeCell ref="B6:E6"/>
    <mergeCell ref="I16:O16"/>
    <mergeCell ref="I8:O11"/>
    <mergeCell ref="I4:O6"/>
    <mergeCell ref="A16:B16"/>
    <mergeCell ref="A23:B23"/>
    <mergeCell ref="D14:G14"/>
    <mergeCell ref="C14:C15"/>
    <mergeCell ref="A14:B15"/>
    <mergeCell ref="A17:B17"/>
    <mergeCell ref="A18:B18"/>
    <mergeCell ref="A19:B19"/>
    <mergeCell ref="A20:B20"/>
    <mergeCell ref="A21:B21"/>
    <mergeCell ref="A22:B22"/>
    <mergeCell ref="B8:E8"/>
    <mergeCell ref="B9:E9"/>
    <mergeCell ref="I47:O55"/>
    <mergeCell ref="I45:O46"/>
    <mergeCell ref="A30:G30"/>
    <mergeCell ref="A31:G31"/>
    <mergeCell ref="A32:G32"/>
    <mergeCell ref="A33:G33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&amp;R(c) VBI Landesverband BW 2025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Fritz, Jochen - Fritz Planung</dc:creator>
  <cp:lastModifiedBy>Frank Deuchler</cp:lastModifiedBy>
  <cp:lastPrinted>2025-01-23T14:58:48Z</cp:lastPrinted>
  <dcterms:created xsi:type="dcterms:W3CDTF">2025-01-08T09:02:42Z</dcterms:created>
  <dcterms:modified xsi:type="dcterms:W3CDTF">2025-01-23T14:59:56Z</dcterms:modified>
</cp:coreProperties>
</file>